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<sst xmlns="http://schemas.openxmlformats.org/spreadsheetml/2006/main" count="33" uniqueCount="33">
  <si>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</si>
  <si>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</si>
  <si>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</si>
  <si>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</si>
  <si>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</si>
  <si>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</si>
  <si>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</si>
  <si>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</si>
  <si>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</si>
  <si>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</si>
  <si>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</si>
  <si>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</si>
  <si>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</si>
  <si>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</si>
  <si>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</si>
  <si>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</si>
  <si>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</si>
  <si>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</si>
  <si>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</si>
  <si>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</si>
  <si>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</si>
  <si>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</si>
  <si>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</si>
  <si>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</si>
  <si>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</si>
  <si>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</si>
  <si>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</si>
  <si>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6816,00 - замена врезок с запорной арматуры по стояку кв. 31).</t>
  </si>
  <si>
    <t>11582,00 - ремонт трубопровода ХВС и ГВС.</t>
  </si>
  <si>
    <t>2750,00 - замена шарового крана  и электроосвещения в тепловом узле.</t>
  </si>
  <si>
    <t>6225,00 - ремонт стояков ХВС, ГВС в кв. 45.                                                                                                 2212,00 - ремонт радиатора в кв. 3 (замена пробки и сгона).                                                   193386,00 - замена трубопровода ХВС в подвале.</t>
  </si>
  <si>
    <t>2577,00 - замена шаровых кранов на узле учета ГВС.</t>
  </si>
  <si>
    <t>3550,00 - ремонт трубопровода канализации (теплоузел).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</si>
</sst>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E23" sqref="E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2108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д.24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3052.3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8454.871000000001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133815.18999999994</v>
      </c>
    </row>
    <row r="12" spans="1:5" ht="31.5">
      <c r="A12" s="3">
        <v>1</v>
      </c>
      <c r="B12" s="12" t="s">
        <v>4</v>
      </c>
      <c r="C12" s="8">
        <f>VLOOKUP(A1,'[1]2020'!$A$1:$AH$101,5,0)</f>
        <v>7018.26</v>
      </c>
      <c r="D12" s="8">
        <f>VLOOKUP(A1,'[1]2020'!$A$1:$AH$101,18,0)</f>
        <v>6816</v>
      </c>
      <c r="E12" s="10" t="s">
        <v>27</v>
      </c>
    </row>
    <row r="13" spans="1:5" ht="17.25" customHeight="1">
      <c r="A13" s="3">
        <v>2</v>
      </c>
      <c r="B13" s="12" t="s">
        <v>5</v>
      </c>
      <c r="C13" s="8">
        <f>VLOOKUP(A1,'[1]2020'!$A$1:$AH$101,6,0)</f>
        <v>7178.27</v>
      </c>
      <c r="D13" s="8">
        <f>VLOOKUP(A1,'[1]2020'!$A$1:$AH$101,19,0)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VLOOKUP(A1,'[1]2020'!$A$1:$AH$101,7,0)</f>
        <v>7850.14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7276.31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9288.42</v>
      </c>
      <c r="D16" s="8">
        <f>VLOOKUP(A1,'[1]2020'!$A$1:$AH$101,22,0)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VLOOKUP(A1,'[1]2020'!$A$1:$AH$101,10,0)</f>
        <v>5989.16</v>
      </c>
      <c r="D17" s="8">
        <f>VLOOKUP(A1,'[1]2020'!$A$1:$AH$101,23,0)</f>
        <v>11582</v>
      </c>
      <c r="E17" s="10" t="s">
        <v>28</v>
      </c>
    </row>
    <row r="18" spans="1:5" ht="15.75">
      <c r="A18" s="3">
        <v>7</v>
      </c>
      <c r="B18" s="4" t="s">
        <v>10</v>
      </c>
      <c r="C18" s="8">
        <f>VLOOKUP(A1,'[1]2020'!$A$1:$AH$101,11,0)</f>
        <v>7679.05</v>
      </c>
      <c r="D18" s="8">
        <f>VLOOKUP(A1,'[1]2020'!$A$1:$AH$101,24,0)</f>
        <v>0</v>
      </c>
      <c r="E18" s="10"/>
    </row>
    <row r="19" spans="1:5" ht="31.5">
      <c r="A19" s="3">
        <v>8</v>
      </c>
      <c r="B19" s="4" t="s">
        <v>11</v>
      </c>
      <c r="C19" s="8">
        <f>VLOOKUP(A1,'[1]2020'!$A$1:$AH$101,12,0)</f>
        <v>10499.69</v>
      </c>
      <c r="D19" s="8">
        <f>VLOOKUP(A1,'[1]2020'!$A$1:$AH$102,25,0)</f>
        <v>2750</v>
      </c>
      <c r="E19" s="10" t="s">
        <v>29</v>
      </c>
    </row>
    <row r="20" spans="1:5" ht="15.75">
      <c r="A20" s="3">
        <v>9</v>
      </c>
      <c r="B20" s="4" t="s">
        <v>12</v>
      </c>
      <c r="C20" s="8">
        <f>VLOOKUP(A1,'[1]2020'!$A$1:$AH$101,13,0)</f>
        <v>7121.33</v>
      </c>
      <c r="D20" s="8">
        <f>VLOOKUP(A1,'[1]2020'!$A$1:$AH$101,26,0)</f>
        <v>0</v>
      </c>
      <c r="E20" s="10"/>
    </row>
    <row r="21" spans="1:5" ht="94.5">
      <c r="A21" s="3">
        <v>10</v>
      </c>
      <c r="B21" s="12" t="s">
        <v>13</v>
      </c>
      <c r="C21" s="8">
        <f>VLOOKUP(A1,'[1]2020'!$A$1:$AH$101,14,0)</f>
        <v>9855.27</v>
      </c>
      <c r="D21" s="8">
        <f>VLOOKUP(A1,'[1]2020'!$A$1:$AH$101,27,0)</f>
        <v>201823</v>
      </c>
      <c r="E21" s="10" t="s">
        <v>30</v>
      </c>
    </row>
    <row r="22" spans="1:5" ht="33" customHeight="1">
      <c r="A22" s="3">
        <v>11</v>
      </c>
      <c r="B22" s="12" t="s">
        <v>14</v>
      </c>
      <c r="C22" s="8">
        <f>VLOOKUP(A1,'[1]2020'!$A$1:$AH$101,15,0)</f>
        <v>8188.2300000000005</v>
      </c>
      <c r="D22" s="8">
        <f>VLOOKUP(A1,'[1]2020'!$A$1:$AH$101,28,0)</f>
        <v>2577</v>
      </c>
      <c r="E22" s="10" t="s">
        <v>31</v>
      </c>
    </row>
    <row r="23" spans="1:5" ht="31.5" customHeight="1">
      <c r="A23" s="3">
        <v>12</v>
      </c>
      <c r="B23" s="12" t="s">
        <v>15</v>
      </c>
      <c r="C23" s="8">
        <f>VLOOKUP(A1,'[1]2020'!$A$1:$AH$101,16,0)</f>
        <v>9973.37</v>
      </c>
      <c r="D23" s="8">
        <f>VLOOKUP(A1,'[1]2020'!$A$1:$AH$101,29,0)</f>
        <v>3550</v>
      </c>
      <c r="E23" s="10" t="s">
        <v>32</v>
      </c>
    </row>
    <row r="24" spans="1:5" ht="15.75">
      <c r="A24" s="22" t="s">
        <v>16</v>
      </c>
      <c r="B24" s="23"/>
      <c r="C24" s="9">
        <f>SUM(C12:C23)</f>
        <v>97917.5</v>
      </c>
      <c r="D24" s="9">
        <f>SUM(D12:D23)</f>
        <v>229098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2634.689999999944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2021-03-03T07:02:18Z</dcterms:modified>
  <cp:category/>
  <cp:version/>
  <cp:contentType/>
  <cp:contentStatus/>
</cp:coreProperties>
</file>